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thomas/Desktop/CRE IN TIME/"/>
    </mc:Choice>
  </mc:AlternateContent>
  <xr:revisionPtr revIDLastSave="0" documentId="13_ncr:1_{39C2F990-3172-9A4B-B295-191F86260ACD}" xr6:coauthVersionLast="45" xr6:coauthVersionMax="45" xr10:uidLastSave="{00000000-0000-0000-0000-000000000000}"/>
  <bookViews>
    <workbookView xWindow="7020" yWindow="4780" windowWidth="28040" windowHeight="17440" xr2:uid="{7FD9B462-EFA4-6B4A-8082-027F8AF399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L32" i="1"/>
  <c r="L28" i="1"/>
  <c r="L30" i="1" s="1"/>
  <c r="K26" i="1"/>
  <c r="L26" i="1"/>
  <c r="B26" i="1"/>
  <c r="L25" i="1"/>
  <c r="K25" i="1"/>
  <c r="B25" i="1"/>
  <c r="K23" i="1"/>
  <c r="B23" i="1"/>
  <c r="N7" i="1"/>
  <c r="K7" i="1"/>
  <c r="H7" i="1"/>
  <c r="E7" i="1"/>
  <c r="B7" i="1"/>
  <c r="K22" i="1"/>
  <c r="L22" i="1"/>
  <c r="B22" i="1"/>
  <c r="K21" i="1"/>
  <c r="L21" i="1"/>
  <c r="B21" i="1"/>
  <c r="K20" i="1"/>
  <c r="L20" i="1"/>
  <c r="B20" i="1"/>
  <c r="C19" i="1"/>
  <c r="E19" i="1"/>
  <c r="F19" i="1"/>
  <c r="H19" i="1"/>
  <c r="I19" i="1"/>
  <c r="K19" i="1"/>
  <c r="L19" i="1"/>
  <c r="N19" i="1"/>
  <c r="O19" i="1"/>
  <c r="B19" i="1"/>
  <c r="L18" i="1"/>
  <c r="K18" i="1"/>
  <c r="C18" i="1"/>
  <c r="C20" i="1" s="1"/>
  <c r="E18" i="1"/>
  <c r="E20" i="1" s="1"/>
  <c r="F18" i="1"/>
  <c r="F20" i="1" s="1"/>
  <c r="H18" i="1"/>
  <c r="H20" i="1" s="1"/>
  <c r="I18" i="1"/>
  <c r="I20" i="1" s="1"/>
  <c r="N18" i="1"/>
  <c r="N20" i="1" s="1"/>
  <c r="N21" i="1" s="1"/>
  <c r="O18" i="1"/>
  <c r="O20" i="1" s="1"/>
  <c r="B18" i="1"/>
  <c r="C17" i="1"/>
  <c r="E17" i="1"/>
  <c r="F17" i="1"/>
  <c r="H17" i="1"/>
  <c r="I17" i="1"/>
  <c r="K17" i="1"/>
  <c r="L17" i="1"/>
  <c r="N17" i="1"/>
  <c r="O17" i="1"/>
  <c r="B17" i="1"/>
  <c r="C16" i="1"/>
  <c r="E16" i="1"/>
  <c r="F16" i="1"/>
  <c r="H16" i="1"/>
  <c r="I16" i="1"/>
  <c r="K16" i="1"/>
  <c r="L16" i="1"/>
  <c r="N16" i="1"/>
  <c r="O16" i="1"/>
  <c r="B16" i="1"/>
  <c r="C15" i="1"/>
  <c r="E15" i="1"/>
  <c r="F15" i="1"/>
  <c r="H15" i="1"/>
  <c r="I15" i="1"/>
  <c r="K15" i="1"/>
  <c r="L15" i="1"/>
  <c r="N15" i="1"/>
  <c r="O15" i="1"/>
  <c r="B15" i="1"/>
  <c r="I10" i="1"/>
  <c r="F10" i="1"/>
  <c r="C10" i="1"/>
  <c r="L10" i="1"/>
  <c r="K10" i="1"/>
  <c r="C7" i="1"/>
  <c r="F7" i="1"/>
  <c r="I7" i="1"/>
  <c r="L7" i="1"/>
  <c r="L23" i="1" s="1"/>
  <c r="L29" i="1" s="1"/>
  <c r="L31" i="1" s="1"/>
  <c r="O7" i="1"/>
  <c r="F21" i="1" l="1"/>
  <c r="I21" i="1"/>
  <c r="I22" i="1" s="1"/>
  <c r="I25" i="1" s="1"/>
  <c r="I26" i="1" s="1"/>
  <c r="H21" i="1"/>
  <c r="E21" i="1"/>
  <c r="N22" i="1"/>
  <c r="N23" i="1"/>
  <c r="O32" i="1"/>
  <c r="O33" i="1" s="1"/>
  <c r="O23" i="1"/>
  <c r="O21" i="1"/>
  <c r="O22" i="1" s="1"/>
  <c r="O25" i="1" s="1"/>
  <c r="O26" i="1" s="1"/>
  <c r="C21" i="1"/>
  <c r="O29" i="1" l="1"/>
  <c r="O31" i="1" s="1"/>
  <c r="N25" i="1"/>
  <c r="N26" i="1" s="1"/>
  <c r="O28" i="1"/>
  <c r="O30" i="1" s="1"/>
  <c r="F22" i="1"/>
  <c r="F25" i="1" s="1"/>
  <c r="F26" i="1" s="1"/>
  <c r="F23" i="1"/>
  <c r="F32" i="1"/>
  <c r="F33" i="1" s="1"/>
  <c r="E22" i="1"/>
  <c r="E23" i="1"/>
  <c r="F29" i="1" s="1"/>
  <c r="F31" i="1" s="1"/>
  <c r="C32" i="1"/>
  <c r="C33" i="1" s="1"/>
  <c r="C22" i="1"/>
  <c r="I32" i="1"/>
  <c r="I33" i="1" s="1"/>
  <c r="H23" i="1"/>
  <c r="H22" i="1"/>
  <c r="C23" i="1"/>
  <c r="C29" i="1" s="1"/>
  <c r="C31" i="1" s="1"/>
  <c r="I23" i="1"/>
  <c r="F28" i="1" l="1"/>
  <c r="F30" i="1" s="1"/>
  <c r="E25" i="1"/>
  <c r="E26" i="1" s="1"/>
  <c r="I28" i="1"/>
  <c r="I30" i="1" s="1"/>
  <c r="H25" i="1"/>
  <c r="H26" i="1" s="1"/>
  <c r="I29" i="1"/>
  <c r="I31" i="1" s="1"/>
  <c r="C25" i="1"/>
  <c r="C26" i="1" s="1"/>
  <c r="C28" i="1"/>
  <c r="C30" i="1" s="1"/>
</calcChain>
</file>

<file path=xl/sharedStrings.xml><?xml version="1.0" encoding="utf-8"?>
<sst xmlns="http://schemas.openxmlformats.org/spreadsheetml/2006/main" count="150" uniqueCount="37">
  <si>
    <t>Rules of Thumb: Before and After</t>
  </si>
  <si>
    <t>Industrial Before</t>
  </si>
  <si>
    <t>Industrial After</t>
  </si>
  <si>
    <t>Retail After</t>
  </si>
  <si>
    <t>Stressed Vacancy</t>
  </si>
  <si>
    <t>Stressed Cap Rate</t>
  </si>
  <si>
    <t>Min DSCR</t>
  </si>
  <si>
    <t>Industrial Flex Before</t>
  </si>
  <si>
    <t>Industrial Flex After</t>
  </si>
  <si>
    <t>Freestanding Retail Before</t>
  </si>
  <si>
    <t>B Office Before 12/31/19</t>
  </si>
  <si>
    <t xml:space="preserve"> B Office After 3/1/20</t>
  </si>
  <si>
    <t>Max LTV Cash Out</t>
  </si>
  <si>
    <t>Max LTV Purchase or Rate &amp; Term</t>
  </si>
  <si>
    <t>2019 Rent PSF Benchmark Denver</t>
  </si>
  <si>
    <t>B-C Multifamily Before</t>
  </si>
  <si>
    <t>B-C Multifamily After</t>
  </si>
  <si>
    <t>Example Square Footage'</t>
  </si>
  <si>
    <t>Scheduled Gross</t>
  </si>
  <si>
    <t>Effective Gross</t>
  </si>
  <si>
    <t>NOI for Underwriting</t>
  </si>
  <si>
    <t>OPEX unpaid by Tenants</t>
  </si>
  <si>
    <t>Reserves For Example</t>
  </si>
  <si>
    <t>Reserves for Repairs</t>
  </si>
  <si>
    <t>Rough Income Approach</t>
  </si>
  <si>
    <t>Max Loan Purchase per Value</t>
  </si>
  <si>
    <t>Max Loan Cash Out per Value</t>
  </si>
  <si>
    <t>Assumed Opex pSF  for This Example</t>
  </si>
  <si>
    <t>DSCR</t>
  </si>
  <si>
    <t>Annual Debt Service T 4.25</t>
  </si>
  <si>
    <t>Amortization Years</t>
  </si>
  <si>
    <t>Difference in Cash Out Amount After vs Before</t>
  </si>
  <si>
    <t>Percentage drop in Loan Proceeds Purchase</t>
  </si>
  <si>
    <t>Percentage Drop in Loan Proceeds Cash Out</t>
  </si>
  <si>
    <t>Difference in Purchase Amount After vs Before</t>
  </si>
  <si>
    <t>Drop in Rough Value</t>
  </si>
  <si>
    <t>Percentage Drop in Rough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</si>
</sst>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10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3" fontId="0" fillId="0" borderId="1" xfId="0" applyNumberFormat="1" applyBorder="1"/>
    <xf numFmtId="166" fontId="0" fillId="0" borderId="1" xfId="0" applyNumberFormat="1" applyBorder="1"/>
    <xf numFmtId="0" fontId="2" fillId="0" borderId="1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3EF3-EE3B-9544-9CC9-E144415D1D3D}">
  <dimension ref="A1:O33"/>
  <sheetViews>
    <sheetView tabSelected="1" workbookViewId="0">
      <selection activeCell="M1" sqref="M1:O33"/>
    </sheetView>
  </sheetViews>
  <sheetFormatPr baseColWidth="10" defaultRowHeight="16" x14ac:dyDescent="0.2"/>
  <cols>
    <col min="1" max="1" width="39.83203125" customWidth="1"/>
    <col min="2" max="3" width="20.83203125" customWidth="1"/>
    <col min="4" max="4" width="41.1640625" customWidth="1"/>
    <col min="5" max="6" width="20.83203125" customWidth="1"/>
    <col min="7" max="7" width="41.6640625" customWidth="1"/>
    <col min="8" max="9" width="20.83203125" customWidth="1"/>
    <col min="10" max="10" width="41.83203125" customWidth="1"/>
    <col min="11" max="12" width="20.83203125" customWidth="1"/>
    <col min="13" max="13" width="41" customWidth="1"/>
    <col min="14" max="15" width="20.83203125" customWidth="1"/>
  </cols>
  <sheetData>
    <row r="1" spans="1:15" x14ac:dyDescent="0.2">
      <c r="A1" s="1" t="s">
        <v>0</v>
      </c>
      <c r="B1" s="2"/>
      <c r="C1" s="2"/>
      <c r="D1" s="1" t="s">
        <v>0</v>
      </c>
      <c r="E1" s="2"/>
      <c r="F1" s="2"/>
      <c r="G1" s="1" t="s">
        <v>0</v>
      </c>
      <c r="H1" s="2"/>
      <c r="I1" s="2"/>
      <c r="J1" s="10" t="s">
        <v>0</v>
      </c>
      <c r="K1" s="2"/>
      <c r="L1" s="2"/>
      <c r="M1" s="10" t="s">
        <v>0</v>
      </c>
      <c r="N1" s="2"/>
      <c r="O1" s="2"/>
    </row>
    <row r="2" spans="1:15" ht="34" x14ac:dyDescent="0.2">
      <c r="A2" s="2"/>
      <c r="B2" s="3" t="s">
        <v>10</v>
      </c>
      <c r="C2" s="3" t="s">
        <v>11</v>
      </c>
      <c r="D2" s="2"/>
      <c r="E2" s="4" t="s">
        <v>1</v>
      </c>
      <c r="F2" s="4" t="s">
        <v>2</v>
      </c>
      <c r="G2" s="2"/>
      <c r="H2" s="3" t="s">
        <v>9</v>
      </c>
      <c r="I2" s="3" t="s">
        <v>3</v>
      </c>
      <c r="J2" s="11"/>
      <c r="K2" s="3" t="s">
        <v>15</v>
      </c>
      <c r="L2" s="3" t="s">
        <v>16</v>
      </c>
      <c r="M2" s="11"/>
      <c r="N2" s="3" t="s">
        <v>7</v>
      </c>
      <c r="O2" s="3" t="s">
        <v>8</v>
      </c>
    </row>
    <row r="3" spans="1:15" x14ac:dyDescent="0.2">
      <c r="A3" s="2" t="s">
        <v>4</v>
      </c>
      <c r="B3" s="5">
        <v>0.193</v>
      </c>
      <c r="C3" s="5">
        <v>0.2</v>
      </c>
      <c r="D3" s="2" t="s">
        <v>4</v>
      </c>
      <c r="E3" s="5">
        <v>5.5E-2</v>
      </c>
      <c r="F3" s="5">
        <v>7.4999999999999997E-2</v>
      </c>
      <c r="G3" s="2" t="s">
        <v>4</v>
      </c>
      <c r="H3" s="5">
        <v>0.24399999999999999</v>
      </c>
      <c r="I3" s="5">
        <v>0.25</v>
      </c>
      <c r="J3" s="11" t="s">
        <v>4</v>
      </c>
      <c r="K3" s="5">
        <v>0.06</v>
      </c>
      <c r="L3" s="5">
        <v>0.1</v>
      </c>
      <c r="M3" s="11" t="s">
        <v>4</v>
      </c>
      <c r="N3" s="5">
        <v>0.159</v>
      </c>
      <c r="O3" s="5">
        <v>0.15</v>
      </c>
    </row>
    <row r="4" spans="1:15" x14ac:dyDescent="0.2">
      <c r="A4" s="2" t="s">
        <v>5</v>
      </c>
      <c r="B4" s="5">
        <v>5.5E-2</v>
      </c>
      <c r="C4" s="5">
        <v>7.0000000000000007E-2</v>
      </c>
      <c r="D4" s="2" t="s">
        <v>5</v>
      </c>
      <c r="E4" s="5">
        <v>0.06</v>
      </c>
      <c r="F4" s="5">
        <v>7.0000000000000007E-2</v>
      </c>
      <c r="G4" s="2" t="s">
        <v>5</v>
      </c>
      <c r="H4" s="5">
        <v>0.08</v>
      </c>
      <c r="I4" s="5">
        <v>0.09</v>
      </c>
      <c r="J4" s="11" t="s">
        <v>5</v>
      </c>
      <c r="K4" s="5">
        <v>5.5E-2</v>
      </c>
      <c r="L4" s="5">
        <v>6.5000000000000002E-2</v>
      </c>
      <c r="M4" s="11" t="s">
        <v>5</v>
      </c>
      <c r="N4" s="5">
        <v>0.06</v>
      </c>
      <c r="O4" s="5">
        <v>7.0000000000000007E-2</v>
      </c>
    </row>
    <row r="5" spans="1:15" x14ac:dyDescent="0.2">
      <c r="A5" s="2"/>
      <c r="B5" s="2"/>
      <c r="C5" s="2"/>
      <c r="D5" s="2"/>
      <c r="E5" s="2"/>
      <c r="F5" s="2"/>
      <c r="G5" s="2"/>
      <c r="H5" s="2"/>
      <c r="I5" s="2"/>
      <c r="J5" s="11"/>
      <c r="K5" s="2"/>
      <c r="L5" s="2"/>
      <c r="M5" s="11"/>
      <c r="N5" s="2"/>
      <c r="O5" s="2"/>
    </row>
    <row r="6" spans="1:15" x14ac:dyDescent="0.2">
      <c r="A6" s="2" t="s">
        <v>13</v>
      </c>
      <c r="B6" s="5">
        <v>0.75</v>
      </c>
      <c r="C6" s="5">
        <v>0.7</v>
      </c>
      <c r="D6" s="2" t="s">
        <v>13</v>
      </c>
      <c r="E6" s="5">
        <v>0.75</v>
      </c>
      <c r="F6" s="5">
        <v>0.75</v>
      </c>
      <c r="G6" s="2" t="s">
        <v>13</v>
      </c>
      <c r="H6" s="5">
        <v>0.7</v>
      </c>
      <c r="I6" s="5">
        <v>0.7</v>
      </c>
      <c r="J6" s="11" t="s">
        <v>13</v>
      </c>
      <c r="K6" s="5">
        <v>0.75</v>
      </c>
      <c r="L6" s="5">
        <v>0.75</v>
      </c>
      <c r="M6" s="11" t="s">
        <v>13</v>
      </c>
      <c r="N6" s="5">
        <v>0.75</v>
      </c>
      <c r="O6" s="5">
        <v>0.75</v>
      </c>
    </row>
    <row r="7" spans="1:15" x14ac:dyDescent="0.2">
      <c r="A7" s="2" t="s">
        <v>12</v>
      </c>
      <c r="B7" s="5">
        <f>+B6-0.05</f>
        <v>0.7</v>
      </c>
      <c r="C7" s="5">
        <f t="shared" ref="C7:O7" si="0">+C6-0.15</f>
        <v>0.54999999999999993</v>
      </c>
      <c r="D7" s="2" t="s">
        <v>12</v>
      </c>
      <c r="E7" s="5">
        <f>+E6-0.05</f>
        <v>0.7</v>
      </c>
      <c r="F7" s="5">
        <f t="shared" si="0"/>
        <v>0.6</v>
      </c>
      <c r="G7" s="2" t="s">
        <v>12</v>
      </c>
      <c r="H7" s="5">
        <f>+H6-0.05</f>
        <v>0.64999999999999991</v>
      </c>
      <c r="I7" s="5">
        <f t="shared" si="0"/>
        <v>0.54999999999999993</v>
      </c>
      <c r="J7" s="11" t="s">
        <v>12</v>
      </c>
      <c r="K7" s="5">
        <f>+K6-0.05</f>
        <v>0.7</v>
      </c>
      <c r="L7" s="5">
        <f t="shared" si="0"/>
        <v>0.6</v>
      </c>
      <c r="M7" s="11" t="s">
        <v>12</v>
      </c>
      <c r="N7" s="5">
        <f>+N6-0.05</f>
        <v>0.7</v>
      </c>
      <c r="O7" s="5">
        <f t="shared" si="0"/>
        <v>0.6</v>
      </c>
    </row>
    <row r="8" spans="1:15" x14ac:dyDescent="0.2">
      <c r="A8" s="2" t="s">
        <v>6</v>
      </c>
      <c r="B8" s="5">
        <v>1.2</v>
      </c>
      <c r="C8" s="5">
        <v>1.2</v>
      </c>
      <c r="D8" s="2" t="s">
        <v>6</v>
      </c>
      <c r="E8" s="5">
        <v>1.2</v>
      </c>
      <c r="F8" s="5">
        <v>1.2</v>
      </c>
      <c r="G8" s="2" t="s">
        <v>6</v>
      </c>
      <c r="H8" s="5">
        <v>1.2</v>
      </c>
      <c r="I8" s="5">
        <v>1.2</v>
      </c>
      <c r="J8" s="11" t="s">
        <v>6</v>
      </c>
      <c r="K8" s="5">
        <v>1.2</v>
      </c>
      <c r="L8" s="5">
        <v>1.2</v>
      </c>
      <c r="M8" s="11" t="s">
        <v>6</v>
      </c>
      <c r="N8" s="5">
        <v>1.2</v>
      </c>
      <c r="O8" s="5">
        <v>1.2</v>
      </c>
    </row>
    <row r="9" spans="1:15" x14ac:dyDescent="0.2">
      <c r="A9" s="2"/>
      <c r="B9" s="2"/>
      <c r="C9" s="2"/>
      <c r="D9" s="2"/>
      <c r="E9" s="2"/>
      <c r="F9" s="2"/>
      <c r="G9" s="2"/>
      <c r="H9" s="2"/>
      <c r="I9" s="2"/>
      <c r="J9" s="11"/>
      <c r="K9" s="2"/>
      <c r="L9" s="2"/>
      <c r="M9" s="11"/>
      <c r="N9" s="2"/>
      <c r="O9" s="2"/>
    </row>
    <row r="10" spans="1:15" x14ac:dyDescent="0.2">
      <c r="A10" s="2" t="s">
        <v>14</v>
      </c>
      <c r="B10" s="7">
        <v>27.29</v>
      </c>
      <c r="C10" s="7">
        <f>0.95*B10</f>
        <v>25.9255</v>
      </c>
      <c r="D10" s="2" t="s">
        <v>14</v>
      </c>
      <c r="E10" s="7">
        <v>6.94</v>
      </c>
      <c r="F10" s="7">
        <f>0.95*E10</f>
        <v>6.593</v>
      </c>
      <c r="G10" s="2" t="s">
        <v>14</v>
      </c>
      <c r="H10" s="7">
        <v>25.98</v>
      </c>
      <c r="I10" s="7">
        <f>0.95*H10</f>
        <v>24.681000000000001</v>
      </c>
      <c r="J10" s="11" t="s">
        <v>14</v>
      </c>
      <c r="K10" s="7">
        <f>1.4*12</f>
        <v>16.799999999999997</v>
      </c>
      <c r="L10" s="7">
        <f>16.8*0.95</f>
        <v>15.959999999999999</v>
      </c>
      <c r="M10" s="11" t="s">
        <v>14</v>
      </c>
      <c r="N10" s="7">
        <v>8.3800000000000008</v>
      </c>
      <c r="O10" s="7">
        <v>8.3800000000000008</v>
      </c>
    </row>
    <row r="11" spans="1:15" x14ac:dyDescent="0.2">
      <c r="A11" s="2"/>
      <c r="B11" s="6"/>
      <c r="C11" s="6"/>
      <c r="D11" s="2"/>
      <c r="E11" s="6"/>
      <c r="F11" s="6"/>
      <c r="G11" s="2"/>
      <c r="H11" s="6"/>
      <c r="I11" s="6"/>
      <c r="J11" s="11"/>
      <c r="K11" s="6"/>
      <c r="L11" s="6"/>
      <c r="M11" s="11"/>
      <c r="N11" s="6"/>
      <c r="O11" s="6"/>
    </row>
    <row r="12" spans="1:15" x14ac:dyDescent="0.2">
      <c r="A12" s="2" t="s">
        <v>22</v>
      </c>
      <c r="B12" s="7">
        <v>0.5</v>
      </c>
      <c r="C12" s="7">
        <v>0.5</v>
      </c>
      <c r="D12" s="2" t="s">
        <v>22</v>
      </c>
      <c r="E12" s="7">
        <v>0.25</v>
      </c>
      <c r="F12" s="7">
        <v>0.25</v>
      </c>
      <c r="G12" s="2" t="s">
        <v>22</v>
      </c>
      <c r="H12" s="7">
        <v>0.5</v>
      </c>
      <c r="I12" s="7">
        <v>0.5</v>
      </c>
      <c r="J12" s="11" t="s">
        <v>22</v>
      </c>
      <c r="K12" s="7">
        <v>0.25</v>
      </c>
      <c r="L12" s="7">
        <v>0.25</v>
      </c>
      <c r="M12" s="11" t="s">
        <v>22</v>
      </c>
      <c r="N12" s="7">
        <v>0.25</v>
      </c>
      <c r="O12" s="7">
        <v>0.25</v>
      </c>
    </row>
    <row r="13" spans="1:15" x14ac:dyDescent="0.2">
      <c r="A13" s="2" t="s">
        <v>17</v>
      </c>
      <c r="B13" s="8">
        <v>10000</v>
      </c>
      <c r="C13" s="8">
        <v>10000</v>
      </c>
      <c r="D13" s="2" t="s">
        <v>17</v>
      </c>
      <c r="E13" s="8">
        <v>10000</v>
      </c>
      <c r="F13" s="8">
        <v>10000</v>
      </c>
      <c r="G13" s="2" t="s">
        <v>17</v>
      </c>
      <c r="H13" s="8">
        <v>10000</v>
      </c>
      <c r="I13" s="8">
        <v>10000</v>
      </c>
      <c r="J13" s="11" t="s">
        <v>17</v>
      </c>
      <c r="K13" s="8">
        <v>10000</v>
      </c>
      <c r="L13" s="8">
        <v>10000</v>
      </c>
      <c r="M13" s="11" t="s">
        <v>17</v>
      </c>
      <c r="N13" s="8">
        <v>10000</v>
      </c>
      <c r="O13" s="8">
        <v>10000</v>
      </c>
    </row>
    <row r="14" spans="1:15" x14ac:dyDescent="0.2">
      <c r="A14" s="2" t="s">
        <v>27</v>
      </c>
      <c r="B14" s="7">
        <v>10</v>
      </c>
      <c r="C14" s="7">
        <v>10</v>
      </c>
      <c r="D14" s="2" t="s">
        <v>27</v>
      </c>
      <c r="E14" s="7">
        <v>4</v>
      </c>
      <c r="F14" s="7">
        <v>4</v>
      </c>
      <c r="G14" s="2" t="s">
        <v>27</v>
      </c>
      <c r="H14" s="7">
        <v>10</v>
      </c>
      <c r="I14" s="7">
        <v>10</v>
      </c>
      <c r="J14" s="11" t="s">
        <v>27</v>
      </c>
      <c r="K14" s="7">
        <v>3.5</v>
      </c>
      <c r="L14" s="7">
        <v>3.5</v>
      </c>
      <c r="M14" s="11" t="s">
        <v>27</v>
      </c>
      <c r="N14" s="7">
        <v>4.5</v>
      </c>
      <c r="O14" s="7">
        <v>4.5</v>
      </c>
    </row>
    <row r="15" spans="1:15" x14ac:dyDescent="0.2">
      <c r="A15" s="2" t="s">
        <v>18</v>
      </c>
      <c r="B15" s="6">
        <f>+B10*B13</f>
        <v>272900</v>
      </c>
      <c r="C15" s="6">
        <f t="shared" ref="C15:O15" si="1">+C10*C13</f>
        <v>259255</v>
      </c>
      <c r="D15" s="2" t="s">
        <v>18</v>
      </c>
      <c r="E15" s="6">
        <f t="shared" si="1"/>
        <v>69400</v>
      </c>
      <c r="F15" s="6">
        <f t="shared" si="1"/>
        <v>65930</v>
      </c>
      <c r="G15" s="2" t="s">
        <v>18</v>
      </c>
      <c r="H15" s="6">
        <f t="shared" si="1"/>
        <v>259800</v>
      </c>
      <c r="I15" s="6">
        <f t="shared" si="1"/>
        <v>246810</v>
      </c>
      <c r="J15" s="11" t="s">
        <v>18</v>
      </c>
      <c r="K15" s="6">
        <f t="shared" si="1"/>
        <v>167999.99999999997</v>
      </c>
      <c r="L15" s="6">
        <f t="shared" si="1"/>
        <v>159600</v>
      </c>
      <c r="M15" s="11" t="s">
        <v>18</v>
      </c>
      <c r="N15" s="6">
        <f t="shared" si="1"/>
        <v>83800.000000000015</v>
      </c>
      <c r="O15" s="6">
        <f t="shared" si="1"/>
        <v>83800.000000000015</v>
      </c>
    </row>
    <row r="16" spans="1:15" x14ac:dyDescent="0.2">
      <c r="A16" s="2" t="s">
        <v>4</v>
      </c>
      <c r="B16" s="6">
        <f>-B3*B15</f>
        <v>-52669.700000000004</v>
      </c>
      <c r="C16" s="6">
        <f t="shared" ref="C16:O16" si="2">-C3*C15</f>
        <v>-51851</v>
      </c>
      <c r="D16" s="2" t="s">
        <v>4</v>
      </c>
      <c r="E16" s="6">
        <f t="shared" si="2"/>
        <v>-3817</v>
      </c>
      <c r="F16" s="6">
        <f t="shared" si="2"/>
        <v>-4944.75</v>
      </c>
      <c r="G16" s="2" t="s">
        <v>4</v>
      </c>
      <c r="H16" s="6">
        <f t="shared" si="2"/>
        <v>-63391.199999999997</v>
      </c>
      <c r="I16" s="6">
        <f t="shared" si="2"/>
        <v>-61702.5</v>
      </c>
      <c r="J16" s="11" t="s">
        <v>4</v>
      </c>
      <c r="K16" s="6">
        <f t="shared" si="2"/>
        <v>-10079.999999999998</v>
      </c>
      <c r="L16" s="6">
        <f t="shared" si="2"/>
        <v>-15960</v>
      </c>
      <c r="M16" s="11" t="s">
        <v>4</v>
      </c>
      <c r="N16" s="6">
        <f t="shared" si="2"/>
        <v>-13324.200000000003</v>
      </c>
      <c r="O16" s="6">
        <f t="shared" si="2"/>
        <v>-12570.000000000002</v>
      </c>
    </row>
    <row r="17" spans="1:15" x14ac:dyDescent="0.2">
      <c r="A17" s="2" t="s">
        <v>19</v>
      </c>
      <c r="B17" s="6">
        <f>+B15+B16</f>
        <v>220230.3</v>
      </c>
      <c r="C17" s="6">
        <f t="shared" ref="C17:O17" si="3">+C15+C16</f>
        <v>207404</v>
      </c>
      <c r="D17" s="2" t="s">
        <v>19</v>
      </c>
      <c r="E17" s="6">
        <f t="shared" si="3"/>
        <v>65583</v>
      </c>
      <c r="F17" s="6">
        <f t="shared" si="3"/>
        <v>60985.25</v>
      </c>
      <c r="G17" s="2" t="s">
        <v>19</v>
      </c>
      <c r="H17" s="6">
        <f t="shared" si="3"/>
        <v>196408.8</v>
      </c>
      <c r="I17" s="6">
        <f t="shared" si="3"/>
        <v>185107.5</v>
      </c>
      <c r="J17" s="11" t="s">
        <v>19</v>
      </c>
      <c r="K17" s="6">
        <f t="shared" si="3"/>
        <v>157919.99999999997</v>
      </c>
      <c r="L17" s="6">
        <f t="shared" si="3"/>
        <v>143640</v>
      </c>
      <c r="M17" s="11" t="s">
        <v>19</v>
      </c>
      <c r="N17" s="6">
        <f t="shared" si="3"/>
        <v>70475.800000000017</v>
      </c>
      <c r="O17" s="6">
        <f t="shared" si="3"/>
        <v>71230.000000000015</v>
      </c>
    </row>
    <row r="18" spans="1:15" x14ac:dyDescent="0.2">
      <c r="A18" s="2" t="s">
        <v>21</v>
      </c>
      <c r="B18" s="6">
        <f>+(B14*B13)*B3</f>
        <v>19300</v>
      </c>
      <c r="C18" s="6">
        <f t="shared" ref="C18:O18" si="4">+(C14*C13)*C3</f>
        <v>20000</v>
      </c>
      <c r="D18" s="2" t="s">
        <v>21</v>
      </c>
      <c r="E18" s="6">
        <f t="shared" si="4"/>
        <v>2200</v>
      </c>
      <c r="F18" s="6">
        <f t="shared" si="4"/>
        <v>3000</v>
      </c>
      <c r="G18" s="2" t="s">
        <v>21</v>
      </c>
      <c r="H18" s="6">
        <f t="shared" si="4"/>
        <v>24400</v>
      </c>
      <c r="I18" s="6">
        <f t="shared" si="4"/>
        <v>25000</v>
      </c>
      <c r="J18" s="11" t="s">
        <v>21</v>
      </c>
      <c r="K18" s="6">
        <f>+K13*K14</f>
        <v>35000</v>
      </c>
      <c r="L18" s="6">
        <f>+L14*L13</f>
        <v>35000</v>
      </c>
      <c r="M18" s="11" t="s">
        <v>21</v>
      </c>
      <c r="N18" s="6">
        <f t="shared" si="4"/>
        <v>7155</v>
      </c>
      <c r="O18" s="6">
        <f t="shared" si="4"/>
        <v>6750</v>
      </c>
    </row>
    <row r="19" spans="1:15" x14ac:dyDescent="0.2">
      <c r="A19" s="2" t="s">
        <v>23</v>
      </c>
      <c r="B19" s="6">
        <f>+B12*B13</f>
        <v>5000</v>
      </c>
      <c r="C19" s="6">
        <f t="shared" ref="C19:O19" si="5">+C12*C13</f>
        <v>5000</v>
      </c>
      <c r="D19" s="2" t="s">
        <v>23</v>
      </c>
      <c r="E19" s="6">
        <f t="shared" si="5"/>
        <v>2500</v>
      </c>
      <c r="F19" s="6">
        <f t="shared" si="5"/>
        <v>2500</v>
      </c>
      <c r="G19" s="2" t="s">
        <v>23</v>
      </c>
      <c r="H19" s="6">
        <f t="shared" si="5"/>
        <v>5000</v>
      </c>
      <c r="I19" s="6">
        <f t="shared" si="5"/>
        <v>5000</v>
      </c>
      <c r="J19" s="11" t="s">
        <v>23</v>
      </c>
      <c r="K19" s="6">
        <f t="shared" si="5"/>
        <v>2500</v>
      </c>
      <c r="L19" s="6">
        <f t="shared" si="5"/>
        <v>2500</v>
      </c>
      <c r="M19" s="11" t="s">
        <v>23</v>
      </c>
      <c r="N19" s="6">
        <f t="shared" si="5"/>
        <v>2500</v>
      </c>
      <c r="O19" s="6">
        <f t="shared" si="5"/>
        <v>2500</v>
      </c>
    </row>
    <row r="20" spans="1:15" x14ac:dyDescent="0.2">
      <c r="A20" s="2" t="s">
        <v>20</v>
      </c>
      <c r="B20" s="6">
        <f>+B17-B18-B19</f>
        <v>195930.3</v>
      </c>
      <c r="C20" s="6">
        <f t="shared" ref="C20:O20" si="6">+C17-C18-C19</f>
        <v>182404</v>
      </c>
      <c r="D20" s="2" t="s">
        <v>20</v>
      </c>
      <c r="E20" s="6">
        <f t="shared" si="6"/>
        <v>60883</v>
      </c>
      <c r="F20" s="6">
        <f t="shared" si="6"/>
        <v>55485.25</v>
      </c>
      <c r="G20" s="2" t="s">
        <v>20</v>
      </c>
      <c r="H20" s="6">
        <f t="shared" si="6"/>
        <v>167008.79999999999</v>
      </c>
      <c r="I20" s="6">
        <f t="shared" si="6"/>
        <v>155107.5</v>
      </c>
      <c r="J20" s="11" t="s">
        <v>20</v>
      </c>
      <c r="K20" s="6">
        <f t="shared" si="6"/>
        <v>120419.99999999997</v>
      </c>
      <c r="L20" s="6">
        <f t="shared" si="6"/>
        <v>106140</v>
      </c>
      <c r="M20" s="11" t="s">
        <v>20</v>
      </c>
      <c r="N20" s="6">
        <f t="shared" si="6"/>
        <v>60820.800000000017</v>
      </c>
      <c r="O20" s="6">
        <f t="shared" si="6"/>
        <v>61980.000000000015</v>
      </c>
    </row>
    <row r="21" spans="1:15" x14ac:dyDescent="0.2">
      <c r="A21" s="2" t="s">
        <v>24</v>
      </c>
      <c r="B21" s="6">
        <f>+B20/B4</f>
        <v>3562369.0909090908</v>
      </c>
      <c r="C21" s="6">
        <f t="shared" ref="C21:O21" si="7">+C20/C4</f>
        <v>2605771.4285714282</v>
      </c>
      <c r="D21" s="2" t="s">
        <v>24</v>
      </c>
      <c r="E21" s="6">
        <f t="shared" si="7"/>
        <v>1014716.6666666667</v>
      </c>
      <c r="F21" s="6">
        <f t="shared" si="7"/>
        <v>792646.42857142852</v>
      </c>
      <c r="G21" s="2" t="s">
        <v>24</v>
      </c>
      <c r="H21" s="6">
        <f t="shared" si="7"/>
        <v>2087609.9999999998</v>
      </c>
      <c r="I21" s="6">
        <f t="shared" si="7"/>
        <v>1723416.6666666667</v>
      </c>
      <c r="J21" s="11" t="s">
        <v>24</v>
      </c>
      <c r="K21" s="6">
        <f t="shared" si="7"/>
        <v>2189454.5454545449</v>
      </c>
      <c r="L21" s="6">
        <f t="shared" si="7"/>
        <v>1632923.0769230768</v>
      </c>
      <c r="M21" s="11" t="s">
        <v>24</v>
      </c>
      <c r="N21" s="6">
        <f t="shared" si="7"/>
        <v>1013680.0000000003</v>
      </c>
      <c r="O21" s="6">
        <f t="shared" si="7"/>
        <v>885428.57142857159</v>
      </c>
    </row>
    <row r="22" spans="1:15" x14ac:dyDescent="0.2">
      <c r="A22" s="2" t="s">
        <v>25</v>
      </c>
      <c r="B22" s="6">
        <f>+B6*B21</f>
        <v>2671776.8181818184</v>
      </c>
      <c r="C22" s="6">
        <f t="shared" ref="C22:O22" si="8">+C6*C21</f>
        <v>1824039.9999999995</v>
      </c>
      <c r="D22" s="2" t="s">
        <v>25</v>
      </c>
      <c r="E22" s="6">
        <f t="shared" si="8"/>
        <v>761037.5</v>
      </c>
      <c r="F22" s="6">
        <f t="shared" si="8"/>
        <v>594484.82142857136</v>
      </c>
      <c r="G22" s="2" t="s">
        <v>25</v>
      </c>
      <c r="H22" s="6">
        <f t="shared" si="8"/>
        <v>1461326.9999999998</v>
      </c>
      <c r="I22" s="6">
        <f t="shared" si="8"/>
        <v>1206391.6666666667</v>
      </c>
      <c r="J22" s="11" t="s">
        <v>25</v>
      </c>
      <c r="K22" s="6">
        <f t="shared" si="8"/>
        <v>1642090.9090909087</v>
      </c>
      <c r="L22" s="6">
        <f t="shared" si="8"/>
        <v>1224692.3076923075</v>
      </c>
      <c r="M22" s="11" t="s">
        <v>25</v>
      </c>
      <c r="N22" s="6">
        <f t="shared" si="8"/>
        <v>760260.00000000023</v>
      </c>
      <c r="O22" s="6">
        <f t="shared" si="8"/>
        <v>664071.42857142864</v>
      </c>
    </row>
    <row r="23" spans="1:15" x14ac:dyDescent="0.2">
      <c r="A23" s="2" t="s">
        <v>26</v>
      </c>
      <c r="B23" s="6">
        <f>+B7*B21</f>
        <v>2493658.3636363633</v>
      </c>
      <c r="C23" s="6">
        <f t="shared" ref="C23:O23" si="9">+C7*C21</f>
        <v>1433174.2857142852</v>
      </c>
      <c r="D23" s="2" t="s">
        <v>26</v>
      </c>
      <c r="E23" s="6">
        <f t="shared" si="9"/>
        <v>710301.66666666663</v>
      </c>
      <c r="F23" s="6">
        <f t="shared" si="9"/>
        <v>475587.8571428571</v>
      </c>
      <c r="G23" s="2" t="s">
        <v>26</v>
      </c>
      <c r="H23" s="6">
        <f t="shared" si="9"/>
        <v>1356946.4999999998</v>
      </c>
      <c r="I23" s="6">
        <f t="shared" si="9"/>
        <v>947879.16666666663</v>
      </c>
      <c r="J23" s="11" t="s">
        <v>26</v>
      </c>
      <c r="K23" s="6">
        <f t="shared" si="9"/>
        <v>1532618.1818181814</v>
      </c>
      <c r="L23" s="6">
        <f t="shared" si="9"/>
        <v>979753.84615384601</v>
      </c>
      <c r="M23" s="11" t="s">
        <v>26</v>
      </c>
      <c r="N23" s="6">
        <f t="shared" si="9"/>
        <v>709576.00000000023</v>
      </c>
      <c r="O23" s="6">
        <f t="shared" si="9"/>
        <v>531257.14285714296</v>
      </c>
    </row>
    <row r="24" spans="1:15" x14ac:dyDescent="0.2">
      <c r="A24" s="2" t="s">
        <v>30</v>
      </c>
      <c r="B24" s="2">
        <v>25</v>
      </c>
      <c r="C24" s="2">
        <v>25</v>
      </c>
      <c r="D24" s="2" t="s">
        <v>30</v>
      </c>
      <c r="E24" s="2">
        <v>25</v>
      </c>
      <c r="F24" s="2">
        <v>25</v>
      </c>
      <c r="G24" s="2" t="s">
        <v>30</v>
      </c>
      <c r="H24" s="2">
        <v>25</v>
      </c>
      <c r="I24" s="2">
        <v>25</v>
      </c>
      <c r="J24" s="11" t="s">
        <v>30</v>
      </c>
      <c r="K24" s="2">
        <v>30</v>
      </c>
      <c r="L24" s="2">
        <v>30</v>
      </c>
      <c r="M24" s="11" t="s">
        <v>30</v>
      </c>
      <c r="N24" s="2">
        <v>25</v>
      </c>
      <c r="O24" s="2">
        <v>25</v>
      </c>
    </row>
    <row r="25" spans="1:15" x14ac:dyDescent="0.2">
      <c r="A25" s="2" t="s">
        <v>29</v>
      </c>
      <c r="B25" s="7">
        <f>PMT(0.0425/12,300,-B22)*12</f>
        <v>173688.39596708299</v>
      </c>
      <c r="C25" s="7">
        <f t="shared" ref="C25:O25" si="10">PMT(0.0425/12,300,-C22)*12</f>
        <v>118578.23588550885</v>
      </c>
      <c r="D25" s="2" t="s">
        <v>29</v>
      </c>
      <c r="E25" s="7">
        <f t="shared" si="10"/>
        <v>49473.96120299882</v>
      </c>
      <c r="F25" s="7">
        <f t="shared" si="10"/>
        <v>38646.609386697535</v>
      </c>
      <c r="G25" s="2" t="s">
        <v>29</v>
      </c>
      <c r="H25" s="7">
        <f t="shared" si="10"/>
        <v>94998.781666993615</v>
      </c>
      <c r="I25" s="7">
        <f t="shared" si="10"/>
        <v>78425.799664652208</v>
      </c>
      <c r="J25" s="11" t="s">
        <v>29</v>
      </c>
      <c r="K25" s="7">
        <f>PMT(0.0425/12,360,-K22)*12</f>
        <v>96937.202755295031</v>
      </c>
      <c r="L25" s="7">
        <f>PMT(0.0425/12,360,-L22)*12</f>
        <v>72297.000054244229</v>
      </c>
      <c r="M25" s="11" t="s">
        <v>29</v>
      </c>
      <c r="N25" s="7">
        <f t="shared" si="10"/>
        <v>49423.417038177358</v>
      </c>
      <c r="O25" s="7">
        <f t="shared" si="10"/>
        <v>43170.335355567717</v>
      </c>
    </row>
    <row r="26" spans="1:15" x14ac:dyDescent="0.2">
      <c r="A26" s="2" t="s">
        <v>28</v>
      </c>
      <c r="B26" s="9">
        <f>+B20/B25</f>
        <v>1.1280563615610351</v>
      </c>
      <c r="C26" s="9">
        <f t="shared" ref="C26:O26" si="11">+C20/C25</f>
        <v>1.5382586748559575</v>
      </c>
      <c r="D26" s="2" t="s">
        <v>28</v>
      </c>
      <c r="E26" s="9">
        <f t="shared" si="11"/>
        <v>1.2306069398847657</v>
      </c>
      <c r="F26" s="9">
        <f t="shared" si="11"/>
        <v>1.4357080965322266</v>
      </c>
      <c r="G26" s="2" t="s">
        <v>28</v>
      </c>
      <c r="H26" s="9">
        <f t="shared" si="11"/>
        <v>1.7580099141210939</v>
      </c>
      <c r="I26" s="9">
        <f t="shared" si="11"/>
        <v>1.9777611533862305</v>
      </c>
      <c r="J26" s="11" t="s">
        <v>28</v>
      </c>
      <c r="K26" s="9">
        <f t="shared" si="11"/>
        <v>1.2422475229039165</v>
      </c>
      <c r="L26" s="9">
        <f t="shared" si="11"/>
        <v>1.4681107088864471</v>
      </c>
      <c r="M26" s="11" t="s">
        <v>28</v>
      </c>
      <c r="N26" s="9">
        <f t="shared" si="11"/>
        <v>1.2306069398847654</v>
      </c>
      <c r="O26" s="9">
        <f t="shared" si="11"/>
        <v>1.4357080965322266</v>
      </c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11"/>
      <c r="K27" s="2"/>
      <c r="L27" s="2"/>
      <c r="M27" s="11"/>
      <c r="N27" s="2"/>
      <c r="O27" s="2"/>
    </row>
    <row r="28" spans="1:15" x14ac:dyDescent="0.2">
      <c r="A28" s="2" t="s">
        <v>34</v>
      </c>
      <c r="B28" s="2"/>
      <c r="C28" s="6">
        <f>+B22-C22</f>
        <v>847736.81818181882</v>
      </c>
      <c r="D28" s="2" t="s">
        <v>34</v>
      </c>
      <c r="E28" s="2"/>
      <c r="F28" s="6">
        <f>+E22-F22</f>
        <v>166552.67857142864</v>
      </c>
      <c r="G28" s="2" t="s">
        <v>34</v>
      </c>
      <c r="H28" s="2"/>
      <c r="I28" s="6">
        <f>+H22-I22</f>
        <v>254935.33333333302</v>
      </c>
      <c r="J28" s="11" t="s">
        <v>34</v>
      </c>
      <c r="K28" s="2"/>
      <c r="L28" s="6">
        <f>+K22-L22</f>
        <v>417398.6013986012</v>
      </c>
      <c r="M28" s="11" t="s">
        <v>34</v>
      </c>
      <c r="N28" s="2"/>
      <c r="O28" s="6">
        <f>+N22-O22</f>
        <v>96188.571428571595</v>
      </c>
    </row>
    <row r="29" spans="1:15" x14ac:dyDescent="0.2">
      <c r="A29" s="2" t="s">
        <v>31</v>
      </c>
      <c r="B29" s="2"/>
      <c r="C29" s="6">
        <f>+B23-C23</f>
        <v>1060484.0779220781</v>
      </c>
      <c r="D29" s="2" t="s">
        <v>31</v>
      </c>
      <c r="E29" s="2"/>
      <c r="F29" s="6">
        <f>+E23-F23</f>
        <v>234713.80952380953</v>
      </c>
      <c r="G29" s="2" t="s">
        <v>31</v>
      </c>
      <c r="H29" s="2"/>
      <c r="I29" s="6">
        <f>+H23-I23</f>
        <v>409067.33333333314</v>
      </c>
      <c r="J29" s="11" t="s">
        <v>31</v>
      </c>
      <c r="K29" s="2"/>
      <c r="L29" s="6">
        <f>+K23-L23</f>
        <v>552864.33566433541</v>
      </c>
      <c r="M29" s="11" t="s">
        <v>31</v>
      </c>
      <c r="N29" s="2"/>
      <c r="O29" s="6">
        <f>+N23-O23</f>
        <v>178318.85714285728</v>
      </c>
    </row>
    <row r="30" spans="1:15" x14ac:dyDescent="0.2">
      <c r="A30" s="2" t="s">
        <v>32</v>
      </c>
      <c r="B30" s="2"/>
      <c r="C30" s="9">
        <f>+C28/B22</f>
        <v>0.31729327555088066</v>
      </c>
      <c r="D30" s="2" t="s">
        <v>32</v>
      </c>
      <c r="E30" s="9"/>
      <c r="F30" s="9">
        <f>+F28/E22</f>
        <v>0.21884950291073521</v>
      </c>
      <c r="G30" s="2" t="s">
        <v>32</v>
      </c>
      <c r="H30" s="9"/>
      <c r="I30" s="9">
        <f>+I28/H22</f>
        <v>0.17445467943405757</v>
      </c>
      <c r="J30" s="11" t="s">
        <v>32</v>
      </c>
      <c r="K30" s="9"/>
      <c r="L30" s="9">
        <f>+L28/K22</f>
        <v>0.2541872676401824</v>
      </c>
      <c r="M30" s="11" t="s">
        <v>32</v>
      </c>
      <c r="N30" s="9"/>
      <c r="O30" s="9">
        <f>+O28/N22</f>
        <v>0.12652062640224604</v>
      </c>
    </row>
    <row r="31" spans="1:15" x14ac:dyDescent="0.2">
      <c r="A31" s="2" t="s">
        <v>33</v>
      </c>
      <c r="B31" s="2"/>
      <c r="C31" s="9">
        <f>+C29/B23</f>
        <v>0.42527240033620045</v>
      </c>
      <c r="D31" s="2" t="s">
        <v>33</v>
      </c>
      <c r="E31" s="9"/>
      <c r="F31" s="9">
        <f>+F29/E23</f>
        <v>0.33044243106634441</v>
      </c>
      <c r="G31" s="2" t="s">
        <v>33</v>
      </c>
      <c r="H31" s="9"/>
      <c r="I31" s="9">
        <f>+I29/H23</f>
        <v>0.30146165182881801</v>
      </c>
      <c r="J31" s="11" t="s">
        <v>33</v>
      </c>
      <c r="K31" s="9"/>
      <c r="L31" s="9">
        <f>+L29/K23</f>
        <v>0.3607319436915849</v>
      </c>
      <c r="M31" s="11" t="s">
        <v>33</v>
      </c>
      <c r="N31" s="9"/>
      <c r="O31" s="9">
        <f>+O29/N23</f>
        <v>0.25130339405906799</v>
      </c>
    </row>
    <row r="32" spans="1:15" x14ac:dyDescent="0.2">
      <c r="A32" s="2" t="s">
        <v>35</v>
      </c>
      <c r="B32" s="2"/>
      <c r="C32" s="6">
        <f>+B21-C21</f>
        <v>956597.66233766265</v>
      </c>
      <c r="D32" s="2" t="s">
        <v>35</v>
      </c>
      <c r="E32" s="2"/>
      <c r="F32" s="6">
        <f>+E21-F21</f>
        <v>222070.23809523822</v>
      </c>
      <c r="G32" s="2" t="s">
        <v>35</v>
      </c>
      <c r="H32" s="2"/>
      <c r="I32" s="6">
        <f>+H21-I21</f>
        <v>364193.33333333302</v>
      </c>
      <c r="J32" s="11" t="s">
        <v>35</v>
      </c>
      <c r="K32" s="2"/>
      <c r="L32" s="6">
        <f>+K21-L21</f>
        <v>556531.46853146818</v>
      </c>
      <c r="M32" s="11" t="s">
        <v>35</v>
      </c>
      <c r="N32" s="2"/>
      <c r="O32" s="6">
        <f>+N21-O21</f>
        <v>128251.42857142875</v>
      </c>
    </row>
    <row r="33" spans="1:15" x14ac:dyDescent="0.2">
      <c r="A33" s="2" t="s">
        <v>36</v>
      </c>
      <c r="B33" s="2"/>
      <c r="C33" s="9">
        <f>+C32/B21</f>
        <v>0.26852850951880053</v>
      </c>
      <c r="D33" s="2" t="s">
        <v>36</v>
      </c>
      <c r="E33" s="2"/>
      <c r="F33" s="9">
        <f>+F32/E21</f>
        <v>0.21884950291073521</v>
      </c>
      <c r="G33" s="2" t="s">
        <v>36</v>
      </c>
      <c r="H33" s="2"/>
      <c r="I33" s="9">
        <f>+I32/H21</f>
        <v>0.17445467943405762</v>
      </c>
      <c r="J33" s="11" t="s">
        <v>36</v>
      </c>
      <c r="K33" s="2"/>
      <c r="L33" s="9">
        <f>+L32/K21</f>
        <v>0.25418726764018235</v>
      </c>
      <c r="M33" s="11" t="s">
        <v>36</v>
      </c>
      <c r="N33" s="2"/>
      <c r="O33" s="9">
        <f>+O32/N21</f>
        <v>0.12652062640224598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2020-05-01T18:43:49Z</cp:lastPrinted>
  <dcterms:created xsi:type="dcterms:W3CDTF">2020-05-01T17:04:29Z</dcterms:created>
  <dcterms:modified xsi:type="dcterms:W3CDTF">2020-05-01T18:43:58Z</dcterms:modified>
</cp:coreProperties>
</file>